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paulo\OneDrive\Ric\Documentos\"/>
    </mc:Choice>
  </mc:AlternateContent>
  <xr:revisionPtr revIDLastSave="122" documentId="8_{34D251A8-FD50-4D8E-8F3F-AE79BB5F4692}" xr6:coauthVersionLast="45" xr6:coauthVersionMax="45" xr10:uidLastSave="{123CF199-0CE7-4EC0-8B51-FD29131A9B73}"/>
  <bookViews>
    <workbookView xWindow="-120" yWindow="-120" windowWidth="29040" windowHeight="15990" activeTab="2" xr2:uid="{00000000-000D-0000-FFFF-FFFF00000000}"/>
  </bookViews>
  <sheets>
    <sheet name="Planilha1" sheetId="6" r:id="rId1"/>
    <sheet name="Planilha5" sheetId="5" r:id="rId2"/>
    <sheet name="Planilha2" sheetId="2" r:id="rId3"/>
    <sheet name="Planilha3" sheetId="3" r:id="rId4"/>
    <sheet name="Planilha4" sheetId="4" r:id="rId5"/>
    <sheet name="Planilha6" sheetId="7" r:id="rId6"/>
    <sheet name="Planilha7" sheetId="8" r:id="rId7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olver_adj" localSheetId="2" hidden="1">Planilha2!$K$7:$K$8</definedName>
    <definedName name="solver_adj" localSheetId="3" hidden="1">Planilha3!$K$16:$M$18</definedName>
    <definedName name="solver_adj" localSheetId="4" hidden="1">Planilha4!$I$20:$L$22</definedName>
    <definedName name="solver_adj" localSheetId="1" hidden="1">Planilha5!$L$9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1" hidden="1">0.0001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drv" localSheetId="1" hidden="1">1</definedName>
    <definedName name="solver_eng" localSheetId="2" hidden="1">2</definedName>
    <definedName name="solver_eng" localSheetId="3" hidden="1">2</definedName>
    <definedName name="solver_eng" localSheetId="4" hidden="1">1</definedName>
    <definedName name="solver_eng" localSheetId="1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1" hidden="1">1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itr" localSheetId="1" hidden="1">2147483647</definedName>
    <definedName name="solver_lhs0" localSheetId="1" hidden="1">Planilha5!$L$10</definedName>
    <definedName name="solver_lhs1" localSheetId="2" hidden="1">Planilha2!$I$9</definedName>
    <definedName name="solver_lhs1" localSheetId="3" hidden="1">Planilha3!$F$19</definedName>
    <definedName name="solver_lhs1" localSheetId="4" hidden="1">Planilha4!$I$23</definedName>
    <definedName name="solver_lhs1" localSheetId="1" hidden="1">Planilha5!$L$9</definedName>
    <definedName name="solver_lhs2" localSheetId="2" hidden="1">Planilha2!$J$9</definedName>
    <definedName name="solver_lhs2" localSheetId="3" hidden="1">Planilha3!$G$19</definedName>
    <definedName name="solver_lhs2" localSheetId="4" hidden="1">Planilha4!$J$23</definedName>
    <definedName name="solver_lhs2" localSheetId="1" hidden="1">Planilha5!$L$10</definedName>
    <definedName name="solver_lhs3" localSheetId="3" hidden="1">Planilha3!$H$19</definedName>
    <definedName name="solver_lhs3" localSheetId="4" hidden="1">Planilha4!$K$23</definedName>
    <definedName name="solver_lhs3" localSheetId="1" hidden="1">Planilha5!$L$10</definedName>
    <definedName name="solver_lhs4" localSheetId="3" hidden="1">Planilha3!$I$16</definedName>
    <definedName name="solver_lhs4" localSheetId="4" hidden="1">Planilha4!$L$23</definedName>
    <definedName name="solver_lhs4" localSheetId="1" hidden="1">Planilha5!$J$14</definedName>
    <definedName name="solver_lhs5" localSheetId="3" hidden="1">Planilha3!$I$17</definedName>
    <definedName name="solver_lhs5" localSheetId="4" hidden="1">Planilha4!$M$20</definedName>
    <definedName name="solver_lhs5" localSheetId="1" hidden="1">Planilha5!$J$14</definedName>
    <definedName name="solver_lhs6" localSheetId="3" hidden="1">Planilha3!$I$18</definedName>
    <definedName name="solver_lhs6" localSheetId="4" hidden="1">Planilha4!$M$21</definedName>
    <definedName name="solver_lhs6" localSheetId="1" hidden="1">Planilha5!$J$14</definedName>
    <definedName name="solver_lhs7" localSheetId="4" hidden="1">Planilha4!$M$22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1" hidden="1">2147483647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ni" localSheetId="1" hidden="1">30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rt" localSheetId="1" hidden="1">0.075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msl" localSheetId="1" hidden="1">2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eg" localSheetId="1" hidden="1">1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od" localSheetId="1" hidden="1">2147483647</definedName>
    <definedName name="solver_num" localSheetId="2" hidden="1">2</definedName>
    <definedName name="solver_num" localSheetId="3" hidden="1">6</definedName>
    <definedName name="solver_num" localSheetId="4" hidden="1">7</definedName>
    <definedName name="solver_num" localSheetId="1" hidden="1">0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1" hidden="1">1</definedName>
    <definedName name="solver_opt" localSheetId="2" hidden="1">Planilha2!$M$9</definedName>
    <definedName name="solver_opt" localSheetId="3" hidden="1">Planilha3!$I$26</definedName>
    <definedName name="solver_opt" localSheetId="4" hidden="1">Planilha4!$M$31</definedName>
    <definedName name="solver_opt" localSheetId="1" hidden="1">Planilha5!$L$22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1" hidden="1">0.000001</definedName>
    <definedName name="solver_rbv" localSheetId="2" hidden="1">1</definedName>
    <definedName name="solver_rbv" localSheetId="3" hidden="1">1</definedName>
    <definedName name="solver_rbv" localSheetId="4" hidden="1">1</definedName>
    <definedName name="solver_rbv" localSheetId="1" hidden="1">1</definedName>
    <definedName name="solver_rel0" localSheetId="1" hidden="1">3</definedName>
    <definedName name="solver_rel1" localSheetId="2" hidden="1">3</definedName>
    <definedName name="solver_rel1" localSheetId="3" hidden="1">1</definedName>
    <definedName name="solver_rel1" localSheetId="4" hidden="1">3</definedName>
    <definedName name="solver_rel1" localSheetId="1" hidden="1">2</definedName>
    <definedName name="solver_rel2" localSheetId="2" hidden="1">3</definedName>
    <definedName name="solver_rel2" localSheetId="3" hidden="1">1</definedName>
    <definedName name="solver_rel2" localSheetId="4" hidden="1">3</definedName>
    <definedName name="solver_rel2" localSheetId="1" hidden="1">1</definedName>
    <definedName name="solver_rel3" localSheetId="3" hidden="1">1</definedName>
    <definedName name="solver_rel3" localSheetId="4" hidden="1">3</definedName>
    <definedName name="solver_rel3" localSheetId="1" hidden="1">1</definedName>
    <definedName name="solver_rel4" localSheetId="3" hidden="1">3</definedName>
    <definedName name="solver_rel4" localSheetId="4" hidden="1">3</definedName>
    <definedName name="solver_rel4" localSheetId="1" hidden="1">3</definedName>
    <definedName name="solver_rel5" localSheetId="3" hidden="1">3</definedName>
    <definedName name="solver_rel5" localSheetId="4" hidden="1">1</definedName>
    <definedName name="solver_rel5" localSheetId="1" hidden="1">3</definedName>
    <definedName name="solver_rel6" localSheetId="3" hidden="1">3</definedName>
    <definedName name="solver_rel6" localSheetId="4" hidden="1">1</definedName>
    <definedName name="solver_rel6" localSheetId="1" hidden="1">2</definedName>
    <definedName name="solver_rel7" localSheetId="4" hidden="1">1</definedName>
    <definedName name="solver_rhs0" localSheetId="1" hidden="1">Planilha5!$L$26</definedName>
    <definedName name="solver_rhs1" localSheetId="2" hidden="1">Planilha2!$I$11</definedName>
    <definedName name="solver_rhs1" localSheetId="3" hidden="1">Planilha3!$F$12</definedName>
    <definedName name="solver_rhs1" localSheetId="4" hidden="1">Planilha4!$I$15</definedName>
    <definedName name="solver_rhs1" localSheetId="1" hidden="1">Planilha5!$L$27</definedName>
    <definedName name="solver_rhs2" localSheetId="2" hidden="1">Planilha2!$J$11</definedName>
    <definedName name="solver_rhs2" localSheetId="3" hidden="1">Planilha3!$G$12</definedName>
    <definedName name="solver_rhs2" localSheetId="4" hidden="1">Planilha4!$J$15</definedName>
    <definedName name="solver_rhs2" localSheetId="1" hidden="1">Planilha5!$M$26</definedName>
    <definedName name="solver_rhs3" localSheetId="3" hidden="1">Planilha3!$H$12</definedName>
    <definedName name="solver_rhs3" localSheetId="4" hidden="1">Planilha4!$K$15</definedName>
    <definedName name="solver_rhs3" localSheetId="1" hidden="1">Planilha5!$M$26</definedName>
    <definedName name="solver_rhs4" localSheetId="3" hidden="1">Planilha3!$I$9</definedName>
    <definedName name="solver_rhs4" localSheetId="4" hidden="1">Planilha4!$L$15</definedName>
    <definedName name="solver_rhs4" localSheetId="1" hidden="1">Planilha5!$L$25</definedName>
    <definedName name="solver_rhs5" localSheetId="3" hidden="1">Planilha3!$I$10</definedName>
    <definedName name="solver_rhs5" localSheetId="4" hidden="1">Planilha4!$M$12</definedName>
    <definedName name="solver_rhs5" localSheetId="1" hidden="1">Planilha5!$L$25</definedName>
    <definedName name="solver_rhs6" localSheetId="3" hidden="1">Planilha3!$I$11</definedName>
    <definedName name="solver_rhs6" localSheetId="4" hidden="1">Planilha4!$M$13</definedName>
    <definedName name="solver_rhs6" localSheetId="1" hidden="1">Planilha5!$M$25</definedName>
    <definedName name="solver_rhs7" localSheetId="4" hidden="1">Planilha4!$M$14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lx" localSheetId="1" hidden="1">2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rsd" localSheetId="1" hidden="1">0</definedName>
    <definedName name="solver_scl" localSheetId="2" hidden="1">1</definedName>
    <definedName name="solver_scl" localSheetId="3" hidden="1">1</definedName>
    <definedName name="solver_scl" localSheetId="4" hidden="1">1</definedName>
    <definedName name="solver_scl" localSheetId="1" hidden="1">1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1" hidden="1">2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ssz" localSheetId="1" hidden="1">100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im" localSheetId="1" hidden="1">2147483647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ol" localSheetId="1" hidden="1">0.01</definedName>
    <definedName name="solver_typ" localSheetId="2" hidden="1">2</definedName>
    <definedName name="solver_typ" localSheetId="3" hidden="1">2</definedName>
    <definedName name="solver_typ" localSheetId="4" hidden="1">2</definedName>
    <definedName name="solver_typ" localSheetId="1" hidden="1">3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1" hidden="1">0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7" l="1"/>
  <c r="H15" i="7"/>
  <c r="G13" i="7"/>
  <c r="H13" i="7"/>
  <c r="F17" i="7" l="1"/>
  <c r="L15" i="7"/>
  <c r="L13" i="7"/>
  <c r="K15" i="7"/>
  <c r="K13" i="7"/>
  <c r="H8" i="7"/>
  <c r="G8" i="7" s="1"/>
  <c r="L15" i="8"/>
  <c r="L13" i="8"/>
  <c r="K15" i="8"/>
  <c r="K13" i="8"/>
  <c r="H8" i="8"/>
  <c r="H13" i="8"/>
  <c r="H15" i="8"/>
  <c r="K8" i="8"/>
  <c r="G8" i="8"/>
  <c r="K6" i="8"/>
  <c r="G6" i="8"/>
  <c r="G6" i="7"/>
  <c r="K8" i="7"/>
  <c r="K10" i="7" s="1"/>
  <c r="K6" i="7"/>
  <c r="H18" i="3"/>
  <c r="G18" i="3"/>
  <c r="F18" i="3"/>
  <c r="H17" i="3"/>
  <c r="G17" i="3"/>
  <c r="F17" i="3"/>
  <c r="H16" i="3"/>
  <c r="G16" i="3"/>
  <c r="F16" i="3"/>
  <c r="M7" i="2"/>
  <c r="F17" i="8" l="1"/>
  <c r="K10" i="8"/>
  <c r="G10" i="8"/>
  <c r="F10" i="8"/>
  <c r="F19" i="8" s="1"/>
  <c r="G10" i="7"/>
  <c r="F10" i="7" s="1"/>
  <c r="F19" i="7"/>
  <c r="L14" i="5" l="1"/>
  <c r="N11" i="6" l="1"/>
  <c r="O11" i="6" s="1"/>
  <c r="I11" i="6"/>
  <c r="J11" i="6" s="1"/>
  <c r="D11" i="6"/>
  <c r="E11" i="6" s="1"/>
  <c r="F11" i="6" l="1"/>
  <c r="C16" i="6" s="1"/>
  <c r="C18" i="6" s="1"/>
  <c r="P11" i="6"/>
  <c r="M16" i="6" s="1"/>
  <c r="M18" i="6" s="1"/>
  <c r="K11" i="6"/>
  <c r="H16" i="6" s="1"/>
  <c r="H18" i="6" s="1"/>
  <c r="M20" i="4"/>
  <c r="C20" i="6" l="1"/>
  <c r="M22" i="4"/>
  <c r="M21" i="4"/>
  <c r="L30" i="4"/>
  <c r="L29" i="4"/>
  <c r="L28" i="4"/>
  <c r="L23" i="4"/>
  <c r="K30" i="4"/>
  <c r="J30" i="4"/>
  <c r="I30" i="4"/>
  <c r="K29" i="4"/>
  <c r="J29" i="4"/>
  <c r="I29" i="4"/>
  <c r="K28" i="4"/>
  <c r="J28" i="4"/>
  <c r="I28" i="4"/>
  <c r="K23" i="4"/>
  <c r="J23" i="4"/>
  <c r="I23" i="4"/>
  <c r="H25" i="3"/>
  <c r="G25" i="3"/>
  <c r="F25" i="3"/>
  <c r="H24" i="3"/>
  <c r="G24" i="3"/>
  <c r="F24" i="3"/>
  <c r="H23" i="3"/>
  <c r="G23" i="3"/>
  <c r="F23" i="3"/>
  <c r="H19" i="3"/>
  <c r="G19" i="3"/>
  <c r="F19" i="3"/>
  <c r="I18" i="3"/>
  <c r="I17" i="3"/>
  <c r="I16" i="3"/>
  <c r="J9" i="2"/>
  <c r="I9" i="2"/>
  <c r="M8" i="2"/>
  <c r="L31" i="4" l="1"/>
  <c r="K31" i="4"/>
  <c r="J31" i="4"/>
  <c r="I31" i="4"/>
  <c r="G26" i="3"/>
  <c r="H26" i="3"/>
  <c r="F26" i="3"/>
  <c r="M9" i="2"/>
  <c r="M31" i="4" l="1"/>
  <c r="I26" i="3"/>
  <c r="L13" i="5" l="1"/>
  <c r="J14" i="5" s="1"/>
  <c r="L17" i="5" l="1"/>
  <c r="L18" i="5" l="1"/>
  <c r="L19" i="5" s="1"/>
  <c r="L20" i="5" s="1"/>
  <c r="M20" i="5" l="1"/>
  <c r="N20" i="5" s="1"/>
  <c r="O20" i="5" s="1"/>
  <c r="P20" i="5" s="1"/>
  <c r="Q20" i="5" s="1"/>
  <c r="R20" i="5" s="1"/>
  <c r="S20" i="5" s="1"/>
  <c r="T20" i="5" s="1"/>
  <c r="U20" i="5" s="1"/>
  <c r="L22" i="5" l="1"/>
</calcChain>
</file>

<file path=xl/sharedStrings.xml><?xml version="1.0" encoding="utf-8"?>
<sst xmlns="http://schemas.openxmlformats.org/spreadsheetml/2006/main" count="106" uniqueCount="60">
  <si>
    <t>A</t>
  </si>
  <si>
    <t>B</t>
  </si>
  <si>
    <t>Demanda</t>
  </si>
  <si>
    <t>RT</t>
  </si>
  <si>
    <t>CV</t>
  </si>
  <si>
    <t>CF</t>
  </si>
  <si>
    <t>D</t>
  </si>
  <si>
    <t>LAIR</t>
  </si>
  <si>
    <t>IR</t>
  </si>
  <si>
    <t>LL</t>
  </si>
  <si>
    <t>FC</t>
  </si>
  <si>
    <t>INV</t>
  </si>
  <si>
    <t>MERCADO</t>
  </si>
  <si>
    <t>PART</t>
  </si>
  <si>
    <t>PREÇO</t>
  </si>
  <si>
    <t>TMA</t>
  </si>
  <si>
    <t>PR</t>
  </si>
  <si>
    <t>MIN</t>
  </si>
  <si>
    <t>MAX</t>
  </si>
  <si>
    <t>Origem</t>
  </si>
  <si>
    <t>Cap Oferta</t>
  </si>
  <si>
    <t>Destino</t>
  </si>
  <si>
    <t>Tabela Custo Transporte</t>
  </si>
  <si>
    <t>Total</t>
  </si>
  <si>
    <t>Cliente</t>
  </si>
  <si>
    <t>Consumo</t>
  </si>
  <si>
    <t>Possibilidade</t>
  </si>
  <si>
    <t>C. Total</t>
  </si>
  <si>
    <t>Viagens</t>
  </si>
  <si>
    <t>Demanda p/Aero.</t>
  </si>
  <si>
    <t>Fornecedor</t>
  </si>
  <si>
    <t>Custo / aeroporto</t>
  </si>
  <si>
    <t>Custo Combustivel</t>
  </si>
  <si>
    <t>Custo Total</t>
  </si>
  <si>
    <t>Possibilidade Logística</t>
  </si>
  <si>
    <t>PU</t>
  </si>
  <si>
    <t>VOL</t>
  </si>
  <si>
    <t>Margem</t>
  </si>
  <si>
    <r>
      <t>•</t>
    </r>
    <r>
      <rPr>
        <i/>
        <sz val="14"/>
        <color rgb="FF4C4C4C"/>
        <rFont val="Verdana"/>
        <family val="2"/>
      </rPr>
      <t>Cenário Pessimista</t>
    </r>
    <r>
      <rPr>
        <sz val="14"/>
        <color rgb="FF4C4C4C"/>
        <rFont val="Verdana"/>
        <family val="2"/>
      </rPr>
      <t xml:space="preserve">: </t>
    </r>
    <r>
      <rPr>
        <i/>
        <sz val="14"/>
        <color rgb="FF4C4C4C"/>
        <rFont val="Verdana"/>
        <family val="2"/>
      </rPr>
      <t>Preço de venda</t>
    </r>
    <r>
      <rPr>
        <sz val="14"/>
        <color rgb="FF4C4C4C"/>
        <rFont val="Verdana"/>
        <family val="2"/>
      </rPr>
      <t xml:space="preserve"> </t>
    </r>
    <r>
      <rPr>
        <i/>
        <sz val="14"/>
        <color rgb="FF4C4C4C"/>
        <rFont val="Verdana"/>
        <family val="2"/>
      </rPr>
      <t>unitário</t>
    </r>
    <r>
      <rPr>
        <sz val="14"/>
        <color rgb="FF4C4C4C"/>
        <rFont val="Verdana"/>
        <family val="2"/>
      </rPr>
      <t xml:space="preserve"> de </t>
    </r>
    <r>
      <rPr>
        <b/>
        <sz val="14"/>
        <color rgb="FF4C4C4C"/>
        <rFont val="Verdana"/>
        <family val="2"/>
      </rPr>
      <t>R$ 8,00</t>
    </r>
    <r>
      <rPr>
        <sz val="14"/>
        <color rgb="FF4C4C4C"/>
        <rFont val="Verdana"/>
        <family val="2"/>
      </rPr>
      <t xml:space="preserve"> com Volume projetado de </t>
    </r>
    <r>
      <rPr>
        <b/>
        <sz val="14"/>
        <color rgb="FF4C4C4C"/>
        <rFont val="Verdana"/>
        <family val="2"/>
      </rPr>
      <t xml:space="preserve">110 </t>
    </r>
    <r>
      <rPr>
        <sz val="14"/>
        <color rgb="FF4C4C4C"/>
        <rFont val="Verdana"/>
        <family val="2"/>
      </rPr>
      <t>unidades.</t>
    </r>
  </si>
  <si>
    <r>
      <t>•</t>
    </r>
    <r>
      <rPr>
        <i/>
        <sz val="14"/>
        <color rgb="FF4C4C4C"/>
        <rFont val="Verdana"/>
        <family val="2"/>
      </rPr>
      <t>Cenário Provável</t>
    </r>
    <r>
      <rPr>
        <sz val="14"/>
        <color rgb="FF4C4C4C"/>
        <rFont val="Verdana"/>
        <family val="2"/>
      </rPr>
      <t xml:space="preserve">: </t>
    </r>
    <r>
      <rPr>
        <i/>
        <sz val="14"/>
        <color rgb="FF4C4C4C"/>
        <rFont val="Verdana"/>
        <family val="2"/>
      </rPr>
      <t>Preço de venda unitário</t>
    </r>
    <r>
      <rPr>
        <sz val="14"/>
        <color rgb="FF4C4C4C"/>
        <rFont val="Verdana"/>
        <family val="2"/>
      </rPr>
      <t xml:space="preserve"> de </t>
    </r>
    <r>
      <rPr>
        <b/>
        <sz val="14"/>
        <color rgb="FF4C4C4C"/>
        <rFont val="Verdana"/>
        <family val="2"/>
      </rPr>
      <t xml:space="preserve">R$ 10,00 </t>
    </r>
    <r>
      <rPr>
        <sz val="14"/>
        <color rgb="FF4C4C4C"/>
        <rFont val="Verdana"/>
        <family val="2"/>
      </rPr>
      <t xml:space="preserve">com </t>
    </r>
    <r>
      <rPr>
        <i/>
        <sz val="14"/>
        <color rgb="FF4C4C4C"/>
        <rFont val="Verdana"/>
        <family val="2"/>
      </rPr>
      <t>Volume</t>
    </r>
    <r>
      <rPr>
        <sz val="14"/>
        <color rgb="FF4C4C4C"/>
        <rFont val="Verdana"/>
        <family val="2"/>
      </rPr>
      <t xml:space="preserve"> projetado de </t>
    </r>
    <r>
      <rPr>
        <b/>
        <sz val="14"/>
        <color rgb="FF4C4C4C"/>
        <rFont val="Verdana"/>
        <family val="2"/>
      </rPr>
      <t>100</t>
    </r>
    <r>
      <rPr>
        <sz val="14"/>
        <color rgb="FF4C4C4C"/>
        <rFont val="Verdana"/>
        <family val="2"/>
      </rPr>
      <t xml:space="preserve"> unidades.</t>
    </r>
  </si>
  <si>
    <r>
      <t>•</t>
    </r>
    <r>
      <rPr>
        <i/>
        <sz val="14"/>
        <color rgb="FF4C4C4C"/>
        <rFont val="Verdana"/>
        <family val="2"/>
      </rPr>
      <t>Cenário Otimista</t>
    </r>
    <r>
      <rPr>
        <sz val="14"/>
        <color rgb="FF4C4C4C"/>
        <rFont val="Verdana"/>
        <family val="2"/>
      </rPr>
      <t xml:space="preserve">: </t>
    </r>
    <r>
      <rPr>
        <i/>
        <sz val="14"/>
        <color rgb="FF4C4C4C"/>
        <rFont val="Verdana"/>
        <family val="2"/>
      </rPr>
      <t>Preço de venda unitário</t>
    </r>
    <r>
      <rPr>
        <sz val="14"/>
        <color rgb="FF4C4C4C"/>
        <rFont val="Verdana"/>
        <family val="2"/>
      </rPr>
      <t xml:space="preserve"> de </t>
    </r>
    <r>
      <rPr>
        <b/>
        <sz val="14"/>
        <color rgb="FF4C4C4C"/>
        <rFont val="Verdana"/>
        <family val="2"/>
      </rPr>
      <t>R$ 12,00</t>
    </r>
    <r>
      <rPr>
        <sz val="14"/>
        <color rgb="FF4C4C4C"/>
        <rFont val="Verdana"/>
        <family val="2"/>
      </rPr>
      <t xml:space="preserve"> com </t>
    </r>
    <r>
      <rPr>
        <i/>
        <sz val="14"/>
        <color rgb="FF4C4C4C"/>
        <rFont val="Verdana"/>
        <family val="2"/>
      </rPr>
      <t>Volume</t>
    </r>
    <r>
      <rPr>
        <sz val="14"/>
        <color rgb="FF4C4C4C"/>
        <rFont val="Verdana"/>
        <family val="2"/>
      </rPr>
      <t xml:space="preserve"> projetado de </t>
    </r>
    <r>
      <rPr>
        <b/>
        <sz val="14"/>
        <color rgb="FF4C4C4C"/>
        <rFont val="Verdana"/>
        <family val="2"/>
      </rPr>
      <t>90</t>
    </r>
    <r>
      <rPr>
        <sz val="14"/>
        <color rgb="FF4C4C4C"/>
        <rFont val="Verdana"/>
        <family val="2"/>
      </rPr>
      <t xml:space="preserve"> unidades.        </t>
    </r>
  </si>
  <si>
    <t>VPL</t>
  </si>
  <si>
    <t>E(VPL)</t>
  </si>
  <si>
    <t>R(m3)</t>
  </si>
  <si>
    <t>NR(m3)</t>
  </si>
  <si>
    <t>Ano 0</t>
  </si>
  <si>
    <t xml:space="preserve"> SEM ADIAMENTO</t>
  </si>
  <si>
    <t>COM ADIAMENTO</t>
  </si>
  <si>
    <t>Otimista</t>
  </si>
  <si>
    <t>Pessimista</t>
  </si>
  <si>
    <t>Cenário</t>
  </si>
  <si>
    <t>Inv</t>
  </si>
  <si>
    <t>Rec 0</t>
  </si>
  <si>
    <t>Rec 1</t>
  </si>
  <si>
    <t>Fluxo 0</t>
  </si>
  <si>
    <t>Ano 1 ... N</t>
  </si>
  <si>
    <t>Preço combustível</t>
  </si>
  <si>
    <t>Limites p/Fornecedor</t>
  </si>
  <si>
    <t>Entregas p/ fornecedor</t>
  </si>
  <si>
    <t>Preço do combustível por aeroporto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</si>
</sst>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i/>
      <sz val="14"/>
      <color rgb="FF4C4C4C"/>
      <name val="Verdana"/>
      <family val="2"/>
    </font>
    <font>
      <sz val="14"/>
      <color rgb="FF4C4C4C"/>
      <name val="Verdana"/>
      <family val="2"/>
    </font>
    <font>
      <b/>
      <sz val="14"/>
      <color rgb="FF4C4C4C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0" fontId="0" fillId="0" borderId="0" xfId="0" applyAlignment="1">
      <alignment horizontal="center"/>
    </xf>
    <xf numFmtId="8" fontId="0" fillId="2" borderId="0" xfId="0" applyNumberFormat="1" applyFill="1"/>
    <xf numFmtId="43" fontId="0" fillId="3" borderId="0" xfId="1" applyNumberFormat="1" applyFont="1" applyFill="1"/>
    <xf numFmtId="10" fontId="0" fillId="3" borderId="0" xfId="2" applyNumberFormat="1" applyFont="1" applyFill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0" fillId="2" borderId="1" xfId="1" applyNumberFormat="1" applyFont="1" applyFill="1" applyBorder="1"/>
    <xf numFmtId="164" fontId="0" fillId="0" borderId="0" xfId="1" applyNumberFormat="1" applyFont="1" applyAlignment="1">
      <alignment horizontal="center"/>
    </xf>
    <xf numFmtId="0" fontId="0" fillId="3" borderId="0" xfId="0" applyFill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3" borderId="1" xfId="1" applyNumberFormat="1" applyFont="1" applyFill="1" applyBorder="1"/>
    <xf numFmtId="164" fontId="0" fillId="3" borderId="0" xfId="1" applyNumberFormat="1" applyFont="1" applyFill="1" applyAlignment="1">
      <alignment horizontal="center"/>
    </xf>
    <xf numFmtId="0" fontId="3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7" fillId="0" borderId="0" xfId="0" applyFont="1"/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vertical="center" readingOrder="1"/>
    </xf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7" xfId="0" applyFont="1" applyBorder="1"/>
    <xf numFmtId="8" fontId="9" fillId="0" borderId="0" xfId="0" applyNumberFormat="1" applyFont="1" applyBorder="1"/>
    <xf numFmtId="10" fontId="9" fillId="0" borderId="6" xfId="0" applyNumberFormat="1" applyFont="1" applyBorder="1"/>
    <xf numFmtId="0" fontId="9" fillId="2" borderId="6" xfId="0" applyFont="1" applyFill="1" applyBorder="1"/>
    <xf numFmtId="8" fontId="9" fillId="2" borderId="0" xfId="0" applyNumberFormat="1" applyFont="1" applyFill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10" fillId="3" borderId="1" xfId="1" applyNumberFormat="1" applyFont="1" applyFill="1" applyBorder="1" applyAlignment="1">
      <alignment horizontal="center"/>
    </xf>
    <xf numFmtId="0" fontId="10" fillId="2" borderId="0" xfId="0" applyFont="1" applyFill="1"/>
    <xf numFmtId="0" fontId="10" fillId="3" borderId="1" xfId="0" applyFont="1" applyFill="1" applyBorder="1" applyAlignment="1">
      <alignment horizontal="center"/>
    </xf>
    <xf numFmtId="43" fontId="0" fillId="0" borderId="1" xfId="1" applyNumberFormat="1" applyFont="1" applyBorder="1"/>
    <xf numFmtId="43" fontId="0" fillId="0" borderId="2" xfId="1" applyNumberFormat="1" applyFont="1" applyBorder="1"/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3" fontId="10" fillId="0" borderId="1" xfId="1" applyFont="1" applyBorder="1" applyAlignment="1">
      <alignment horizontal="center"/>
    </xf>
    <xf numFmtId="43" fontId="0" fillId="0" borderId="0" xfId="1" applyFont="1"/>
    <xf numFmtId="43" fontId="0" fillId="0" borderId="0" xfId="0" applyNumberFormat="1"/>
    <xf numFmtId="0" fontId="0" fillId="3" borderId="0" xfId="0" applyFill="1" applyAlignment="1">
      <alignment horizontal="center"/>
    </xf>
    <xf numFmtId="164" fontId="0" fillId="3" borderId="0" xfId="0" applyNumberFormat="1" applyFill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5</xdr:row>
      <xdr:rowOff>89890</xdr:rowOff>
    </xdr:from>
    <xdr:to>
      <xdr:col>6</xdr:col>
      <xdr:colOff>467850</xdr:colOff>
      <xdr:row>20</xdr:row>
      <xdr:rowOff>92824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1042390"/>
          <a:ext cx="2715750" cy="2860434"/>
        </a:xfrm>
        <a:prstGeom prst="rect">
          <a:avLst/>
        </a:prstGeom>
      </xdr:spPr>
    </xdr:pic>
    <xdr:clientData/>
  </xdr:twoCellAnchor>
  <xdr:twoCellAnchor editAs="oneCell">
    <xdr:from>
      <xdr:col>9</xdr:col>
      <xdr:colOff>176535</xdr:colOff>
      <xdr:row>1</xdr:row>
      <xdr:rowOff>38100</xdr:rowOff>
    </xdr:from>
    <xdr:to>
      <xdr:col>18</xdr:col>
      <xdr:colOff>443536</xdr:colOff>
      <xdr:row>4</xdr:row>
      <xdr:rowOff>59733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2935" y="228600"/>
          <a:ext cx="7363126" cy="593133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21</xdr:row>
      <xdr:rowOff>123825</xdr:rowOff>
    </xdr:from>
    <xdr:to>
      <xdr:col>6</xdr:col>
      <xdr:colOff>505950</xdr:colOff>
      <xdr:row>36</xdr:row>
      <xdr:rowOff>126759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7800" y="4124325"/>
          <a:ext cx="2715750" cy="2860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P25"/>
  <sheetViews>
    <sheetView zoomScaleNormal="100" workbookViewId="0">
      <selection activeCell="M5" sqref="M5"/>
    </sheetView>
  </sheetViews>
  <sheetFormatPr defaultRowHeight="11.25" x14ac:dyDescent="0.2"/>
  <cols>
    <col min="1" max="1" width="9.140625" style="22"/>
    <col min="2" max="2" width="12.85546875" style="22" customWidth="1"/>
    <col min="3" max="3" width="12.5703125" style="22" bestFit="1" customWidth="1"/>
    <col min="4" max="7" width="9.140625" style="22"/>
    <col min="8" max="8" width="12.5703125" style="22" bestFit="1" customWidth="1"/>
    <col min="9" max="9" width="9.7109375" style="22" bestFit="1" customWidth="1"/>
    <col min="10" max="10" width="12.5703125" style="22" bestFit="1" customWidth="1"/>
    <col min="11" max="12" width="9.42578125" style="22" bestFit="1" customWidth="1"/>
    <col min="13" max="13" width="15.140625" style="22" customWidth="1"/>
    <col min="14" max="14" width="7.140625" style="22" customWidth="1"/>
    <col min="15" max="15" width="12.5703125" style="22" bestFit="1" customWidth="1"/>
    <col min="16" max="18" width="9.28515625" style="22" bestFit="1" customWidth="1"/>
    <col min="19" max="19" width="9.42578125" style="22" bestFit="1" customWidth="1"/>
    <col min="20" max="20" width="12.5703125" style="22" bestFit="1" customWidth="1"/>
    <col min="21" max="23" width="9.42578125" style="22" bestFit="1" customWidth="1"/>
    <col min="24" max="16384" width="9.140625" style="22"/>
  </cols>
  <sheetData>
    <row r="4" spans="2:16" ht="12" thickBot="1" x14ac:dyDescent="0.25"/>
    <row r="5" spans="2:16" ht="18.75" x14ac:dyDescent="0.3">
      <c r="B5" s="25"/>
      <c r="C5" s="26" t="s">
        <v>35</v>
      </c>
      <c r="D5" s="26">
        <v>8</v>
      </c>
      <c r="E5" s="26"/>
      <c r="F5" s="27"/>
      <c r="G5" s="25"/>
      <c r="H5" s="26" t="s">
        <v>35</v>
      </c>
      <c r="I5" s="26">
        <v>10</v>
      </c>
      <c r="J5" s="26"/>
      <c r="K5" s="26"/>
      <c r="L5" s="25"/>
      <c r="M5" s="26" t="s">
        <v>35</v>
      </c>
      <c r="N5" s="26">
        <v>12</v>
      </c>
      <c r="O5" s="26"/>
      <c r="P5" s="27"/>
    </row>
    <row r="6" spans="2:16" ht="18.75" x14ac:dyDescent="0.3">
      <c r="B6" s="28"/>
      <c r="C6" s="29" t="s">
        <v>36</v>
      </c>
      <c r="D6" s="29">
        <v>110</v>
      </c>
      <c r="E6" s="29"/>
      <c r="F6" s="30"/>
      <c r="G6" s="28"/>
      <c r="H6" s="29" t="s">
        <v>36</v>
      </c>
      <c r="I6" s="29">
        <v>100</v>
      </c>
      <c r="J6" s="29"/>
      <c r="K6" s="29"/>
      <c r="L6" s="28"/>
      <c r="M6" s="29" t="s">
        <v>36</v>
      </c>
      <c r="N6" s="29">
        <v>90</v>
      </c>
      <c r="O6" s="29"/>
      <c r="P6" s="30"/>
    </row>
    <row r="7" spans="2:16" ht="18.75" x14ac:dyDescent="0.3">
      <c r="B7" s="28"/>
      <c r="C7" s="29" t="s">
        <v>37</v>
      </c>
      <c r="D7" s="29">
        <v>0.6</v>
      </c>
      <c r="E7" s="29"/>
      <c r="F7" s="30"/>
      <c r="G7" s="28"/>
      <c r="H7" s="29" t="s">
        <v>37</v>
      </c>
      <c r="I7" s="29">
        <v>0.6</v>
      </c>
      <c r="J7" s="29"/>
      <c r="K7" s="29"/>
      <c r="L7" s="28"/>
      <c r="M7" s="29" t="s">
        <v>37</v>
      </c>
      <c r="N7" s="29">
        <v>0.6</v>
      </c>
      <c r="O7" s="29"/>
      <c r="P7" s="30"/>
    </row>
    <row r="8" spans="2:16" ht="18.75" hidden="1" x14ac:dyDescent="0.3">
      <c r="B8" s="28"/>
      <c r="C8" s="29"/>
      <c r="D8" s="29"/>
      <c r="E8" s="29"/>
      <c r="F8" s="30"/>
      <c r="G8" s="28"/>
      <c r="H8" s="29"/>
      <c r="I8" s="29"/>
      <c r="J8" s="29"/>
      <c r="K8" s="29"/>
      <c r="L8" s="28"/>
      <c r="M8" s="29"/>
      <c r="N8" s="29"/>
      <c r="O8" s="29"/>
      <c r="P8" s="30"/>
    </row>
    <row r="9" spans="2:16" ht="18.75" hidden="1" x14ac:dyDescent="0.3">
      <c r="B9" s="28"/>
      <c r="C9" s="29"/>
      <c r="D9" s="29"/>
      <c r="E9" s="29"/>
      <c r="F9" s="30"/>
      <c r="G9" s="28"/>
      <c r="H9" s="29"/>
      <c r="I9" s="29"/>
      <c r="J9" s="29"/>
      <c r="K9" s="29"/>
      <c r="L9" s="28"/>
      <c r="M9" s="29"/>
      <c r="N9" s="29"/>
      <c r="O9" s="29"/>
      <c r="P9" s="30"/>
    </row>
    <row r="10" spans="2:16" ht="18.75" x14ac:dyDescent="0.3">
      <c r="B10" s="28"/>
      <c r="C10" s="29">
        <v>0</v>
      </c>
      <c r="D10" s="29">
        <v>1</v>
      </c>
      <c r="E10" s="29">
        <v>2</v>
      </c>
      <c r="F10" s="30">
        <v>3</v>
      </c>
      <c r="G10" s="28"/>
      <c r="H10" s="29">
        <v>0</v>
      </c>
      <c r="I10" s="29">
        <v>1</v>
      </c>
      <c r="J10" s="29">
        <v>2</v>
      </c>
      <c r="K10" s="29">
        <v>3</v>
      </c>
      <c r="L10" s="28"/>
      <c r="M10" s="29">
        <v>0</v>
      </c>
      <c r="N10" s="29">
        <v>1</v>
      </c>
      <c r="O10" s="29">
        <v>2</v>
      </c>
      <c r="P10" s="30">
        <v>3</v>
      </c>
    </row>
    <row r="11" spans="2:16" ht="18.75" x14ac:dyDescent="0.3">
      <c r="B11" s="28"/>
      <c r="C11" s="29">
        <v>-1000</v>
      </c>
      <c r="D11" s="29">
        <f>D5*D6*D7</f>
        <v>528</v>
      </c>
      <c r="E11" s="29">
        <f>D11</f>
        <v>528</v>
      </c>
      <c r="F11" s="30">
        <f>E11</f>
        <v>528</v>
      </c>
      <c r="G11" s="28"/>
      <c r="H11" s="29">
        <v>-1000</v>
      </c>
      <c r="I11" s="29">
        <f>I5*I6*I7</f>
        <v>600</v>
      </c>
      <c r="J11" s="29">
        <f>I11</f>
        <v>600</v>
      </c>
      <c r="K11" s="29">
        <f>J11</f>
        <v>600</v>
      </c>
      <c r="L11" s="28"/>
      <c r="M11" s="29">
        <v>-1000</v>
      </c>
      <c r="N11" s="29">
        <f>N5*N6*N7</f>
        <v>648</v>
      </c>
      <c r="O11" s="29">
        <f>N11</f>
        <v>648</v>
      </c>
      <c r="P11" s="30">
        <f>O11</f>
        <v>648</v>
      </c>
    </row>
    <row r="12" spans="2:16" ht="18.75" x14ac:dyDescent="0.3">
      <c r="B12" s="28"/>
      <c r="C12" s="29"/>
      <c r="D12" s="29"/>
      <c r="E12" s="29"/>
      <c r="F12" s="30"/>
      <c r="G12" s="28"/>
      <c r="H12" s="29"/>
      <c r="I12" s="29"/>
      <c r="J12" s="29"/>
      <c r="K12" s="29"/>
      <c r="L12" s="28"/>
      <c r="M12" s="29"/>
      <c r="N12" s="29"/>
      <c r="O12" s="29"/>
      <c r="P12" s="30"/>
    </row>
    <row r="13" spans="2:16" ht="18.75" x14ac:dyDescent="0.3">
      <c r="B13" s="28"/>
      <c r="C13" s="29" t="s">
        <v>15</v>
      </c>
      <c r="D13" s="29"/>
      <c r="E13" s="29"/>
      <c r="F13" s="30"/>
      <c r="G13" s="28"/>
      <c r="H13" s="29" t="s">
        <v>15</v>
      </c>
      <c r="I13" s="29"/>
      <c r="J13" s="29"/>
      <c r="K13" s="29"/>
      <c r="L13" s="28"/>
      <c r="M13" s="29" t="s">
        <v>15</v>
      </c>
      <c r="N13" s="29"/>
      <c r="O13" s="29"/>
      <c r="P13" s="30"/>
    </row>
    <row r="14" spans="2:16" ht="18.75" x14ac:dyDescent="0.3">
      <c r="B14" s="28"/>
      <c r="C14" s="29">
        <v>0.15</v>
      </c>
      <c r="D14" s="29"/>
      <c r="E14" s="29"/>
      <c r="F14" s="30"/>
      <c r="G14" s="28"/>
      <c r="H14" s="29">
        <v>0.15</v>
      </c>
      <c r="I14" s="29"/>
      <c r="J14" s="29"/>
      <c r="K14" s="29"/>
      <c r="L14" s="28"/>
      <c r="M14" s="29">
        <v>0.15</v>
      </c>
      <c r="N14" s="29"/>
      <c r="O14" s="29"/>
      <c r="P14" s="30"/>
    </row>
    <row r="15" spans="2:16" ht="18.75" x14ac:dyDescent="0.3">
      <c r="B15" s="28"/>
      <c r="C15" s="29"/>
      <c r="D15" s="29"/>
      <c r="E15" s="29"/>
      <c r="F15" s="30"/>
      <c r="G15" s="28"/>
      <c r="H15" s="29"/>
      <c r="I15" s="29"/>
      <c r="J15" s="29"/>
      <c r="K15" s="29"/>
      <c r="L15" s="28"/>
      <c r="M15" s="29"/>
      <c r="N15" s="29"/>
      <c r="O15" s="29"/>
      <c r="P15" s="30"/>
    </row>
    <row r="16" spans="2:16" ht="18.75" x14ac:dyDescent="0.3">
      <c r="B16" s="28" t="s">
        <v>41</v>
      </c>
      <c r="C16" s="31">
        <f>NPV(C14,D11:F11)+C11</f>
        <v>205.54286183940189</v>
      </c>
      <c r="D16" s="29"/>
      <c r="E16" s="29"/>
      <c r="F16" s="30"/>
      <c r="G16" s="28" t="s">
        <v>41</v>
      </c>
      <c r="H16" s="31">
        <f>NPV(H14,I11:K11)+H11</f>
        <v>369.9350702720476</v>
      </c>
      <c r="I16" s="29"/>
      <c r="J16" s="29"/>
      <c r="K16" s="29"/>
      <c r="L16" s="28" t="s">
        <v>41</v>
      </c>
      <c r="M16" s="31">
        <f>NPV(M14,N11:P11)+M11</f>
        <v>479.52987589381132</v>
      </c>
      <c r="N16" s="29"/>
      <c r="O16" s="29"/>
      <c r="P16" s="30"/>
    </row>
    <row r="17" spans="2:16" ht="18.75" x14ac:dyDescent="0.3">
      <c r="B17" s="32">
        <v>0.3</v>
      </c>
      <c r="C17" s="29"/>
      <c r="D17" s="29"/>
      <c r="E17" s="29"/>
      <c r="F17" s="30"/>
      <c r="G17" s="28">
        <v>0.5</v>
      </c>
      <c r="H17" s="29"/>
      <c r="I17" s="29"/>
      <c r="J17" s="29"/>
      <c r="K17" s="29"/>
      <c r="L17" s="28">
        <v>0.2</v>
      </c>
      <c r="M17" s="29"/>
      <c r="N17" s="29"/>
      <c r="O17" s="29"/>
      <c r="P17" s="30"/>
    </row>
    <row r="18" spans="2:16" ht="18.75" x14ac:dyDescent="0.3">
      <c r="B18" s="28"/>
      <c r="C18" s="31">
        <f>C16*B17</f>
        <v>61.662858551820563</v>
      </c>
      <c r="D18" s="29"/>
      <c r="E18" s="29"/>
      <c r="F18" s="30"/>
      <c r="G18" s="28"/>
      <c r="H18" s="31">
        <f>H16*G17</f>
        <v>184.9675351360238</v>
      </c>
      <c r="I18" s="29"/>
      <c r="J18" s="29"/>
      <c r="K18" s="29"/>
      <c r="L18" s="28"/>
      <c r="M18" s="31">
        <f>M16*L17</f>
        <v>95.905975178762276</v>
      </c>
      <c r="N18" s="29"/>
      <c r="O18" s="29"/>
      <c r="P18" s="30"/>
    </row>
    <row r="19" spans="2:16" ht="18.75" x14ac:dyDescent="0.3">
      <c r="B19" s="28"/>
      <c r="C19" s="29"/>
      <c r="D19" s="29"/>
      <c r="E19" s="29"/>
      <c r="F19" s="30"/>
      <c r="G19" s="28"/>
      <c r="H19" s="29"/>
      <c r="I19" s="29"/>
      <c r="J19" s="29"/>
      <c r="K19" s="29"/>
      <c r="L19" s="28"/>
      <c r="M19" s="29"/>
      <c r="N19" s="29"/>
      <c r="O19" s="29"/>
      <c r="P19" s="30"/>
    </row>
    <row r="20" spans="2:16" ht="18.75" x14ac:dyDescent="0.3">
      <c r="B20" s="33" t="s">
        <v>42</v>
      </c>
      <c r="C20" s="34">
        <f>C18+H18+M18</f>
        <v>342.53636886660661</v>
      </c>
      <c r="D20" s="29"/>
      <c r="E20" s="29"/>
      <c r="F20" s="30"/>
      <c r="G20" s="28"/>
      <c r="H20" s="29"/>
      <c r="I20" s="29"/>
      <c r="J20" s="29"/>
      <c r="K20" s="29"/>
      <c r="L20" s="28"/>
      <c r="M20" s="29"/>
      <c r="N20" s="29"/>
      <c r="O20" s="29"/>
      <c r="P20" s="30"/>
    </row>
    <row r="21" spans="2:16" ht="19.5" thickBot="1" x14ac:dyDescent="0.35">
      <c r="B21" s="35"/>
      <c r="C21" s="36"/>
      <c r="D21" s="36"/>
      <c r="E21" s="36"/>
      <c r="F21" s="37"/>
      <c r="G21" s="35"/>
      <c r="H21" s="36"/>
      <c r="I21" s="36"/>
      <c r="J21" s="36"/>
      <c r="K21" s="36"/>
      <c r="L21" s="35"/>
      <c r="M21" s="36"/>
      <c r="N21" s="36"/>
      <c r="O21" s="36"/>
      <c r="P21" s="37"/>
    </row>
    <row r="23" spans="2:16" ht="18" x14ac:dyDescent="0.2">
      <c r="B23" s="20" t="s">
        <v>38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2:16" ht="18" x14ac:dyDescent="0.2">
      <c r="B24" s="20" t="s">
        <v>39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2:16" ht="18" x14ac:dyDescent="0.2">
      <c r="B25" s="21" t="s">
        <v>40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I7:U27"/>
  <sheetViews>
    <sheetView workbookViewId="0">
      <selection activeCell="B1" sqref="B1"/>
    </sheetView>
  </sheetViews>
  <sheetFormatPr defaultRowHeight="15" x14ac:dyDescent="0.25"/>
  <cols>
    <col min="9" max="9" width="15.28515625" bestFit="1" customWidth="1"/>
    <col min="11" max="11" width="10.7109375" customWidth="1"/>
    <col min="12" max="12" width="16.140625" bestFit="1" customWidth="1"/>
    <col min="13" max="13" width="11.5703125" bestFit="1" customWidth="1"/>
    <col min="14" max="14" width="12.5703125" bestFit="1" customWidth="1"/>
    <col min="15" max="21" width="11.5703125" bestFit="1" customWidth="1"/>
  </cols>
  <sheetData>
    <row r="7" spans="9:14" x14ac:dyDescent="0.25">
      <c r="K7" t="s">
        <v>15</v>
      </c>
      <c r="L7">
        <v>0.18</v>
      </c>
    </row>
    <row r="8" spans="9:14" x14ac:dyDescent="0.25">
      <c r="K8" t="s">
        <v>12</v>
      </c>
      <c r="L8" s="1">
        <v>75000000</v>
      </c>
    </row>
    <row r="9" spans="9:14" x14ac:dyDescent="0.25">
      <c r="K9" t="s">
        <v>13</v>
      </c>
      <c r="L9" s="8">
        <v>0.14302978298313851</v>
      </c>
    </row>
    <row r="10" spans="9:14" x14ac:dyDescent="0.25">
      <c r="K10" t="s">
        <v>14</v>
      </c>
      <c r="L10" s="7">
        <v>36.1</v>
      </c>
    </row>
    <row r="12" spans="9:14" x14ac:dyDescent="0.25">
      <c r="K12" t="s">
        <v>11</v>
      </c>
      <c r="L12" s="4">
        <v>150000000</v>
      </c>
    </row>
    <row r="13" spans="9:14" x14ac:dyDescent="0.25">
      <c r="K13" t="s">
        <v>3</v>
      </c>
      <c r="L13" s="1">
        <f>L10*L9*L8</f>
        <v>387253137.42684752</v>
      </c>
      <c r="M13" s="2"/>
    </row>
    <row r="14" spans="9:14" x14ac:dyDescent="0.25">
      <c r="I14" s="1">
        <v>360000000</v>
      </c>
      <c r="J14" s="8">
        <f>L14/L13</f>
        <v>0.79018081566299436</v>
      </c>
      <c r="K14" t="s">
        <v>4</v>
      </c>
      <c r="L14" s="1">
        <f>0.85*I14</f>
        <v>306000000</v>
      </c>
      <c r="N14" s="1"/>
    </row>
    <row r="15" spans="9:14" x14ac:dyDescent="0.25">
      <c r="K15" t="s">
        <v>5</v>
      </c>
      <c r="L15" s="4">
        <v>40000000</v>
      </c>
    </row>
    <row r="16" spans="9:14" x14ac:dyDescent="0.25">
      <c r="K16" t="s">
        <v>6</v>
      </c>
      <c r="L16" s="4">
        <v>15000000</v>
      </c>
    </row>
    <row r="17" spans="10:21" x14ac:dyDescent="0.25">
      <c r="K17" t="s">
        <v>7</v>
      </c>
      <c r="L17" s="1">
        <f>L13-L14-L15-L16</f>
        <v>26253137.426847517</v>
      </c>
    </row>
    <row r="18" spans="10:21" x14ac:dyDescent="0.25">
      <c r="J18">
        <v>0.3</v>
      </c>
      <c r="K18" t="s">
        <v>8</v>
      </c>
      <c r="L18" s="1">
        <f>J18*L17</f>
        <v>7875941.2280542552</v>
      </c>
    </row>
    <row r="19" spans="10:21" x14ac:dyDescent="0.25">
      <c r="K19" t="s">
        <v>9</v>
      </c>
      <c r="L19" s="1">
        <f>L17-L18</f>
        <v>18377196.198793262</v>
      </c>
    </row>
    <row r="20" spans="10:21" x14ac:dyDescent="0.25">
      <c r="K20" t="s">
        <v>10</v>
      </c>
      <c r="L20" s="1">
        <f>L16+L19</f>
        <v>33377196.198793262</v>
      </c>
      <c r="M20" s="2">
        <f>L20</f>
        <v>33377196.198793262</v>
      </c>
      <c r="N20" s="2">
        <f t="shared" ref="N20:U20" si="0">M20</f>
        <v>33377196.198793262</v>
      </c>
      <c r="O20" s="2">
        <f t="shared" si="0"/>
        <v>33377196.198793262</v>
      </c>
      <c r="P20" s="2">
        <f t="shared" si="0"/>
        <v>33377196.198793262</v>
      </c>
      <c r="Q20" s="2">
        <f t="shared" si="0"/>
        <v>33377196.198793262</v>
      </c>
      <c r="R20" s="2">
        <f t="shared" si="0"/>
        <v>33377196.198793262</v>
      </c>
      <c r="S20" s="2">
        <f t="shared" si="0"/>
        <v>33377196.198793262</v>
      </c>
      <c r="T20" s="2">
        <f t="shared" si="0"/>
        <v>33377196.198793262</v>
      </c>
      <c r="U20" s="2">
        <f t="shared" si="0"/>
        <v>33377196.198793262</v>
      </c>
    </row>
    <row r="22" spans="10:21" x14ac:dyDescent="0.25">
      <c r="L22" s="6">
        <f>NPV(L7,L20:U20)-L12</f>
        <v>0</v>
      </c>
    </row>
    <row r="24" spans="10:21" x14ac:dyDescent="0.25">
      <c r="L24" t="s">
        <v>17</v>
      </c>
      <c r="M24" t="s">
        <v>18</v>
      </c>
    </row>
    <row r="25" spans="10:21" x14ac:dyDescent="0.25">
      <c r="K25" t="s">
        <v>4</v>
      </c>
      <c r="L25">
        <v>0.8</v>
      </c>
      <c r="M25">
        <v>0.85</v>
      </c>
    </row>
    <row r="26" spans="10:21" x14ac:dyDescent="0.25">
      <c r="K26" t="s">
        <v>16</v>
      </c>
      <c r="L26">
        <v>30</v>
      </c>
      <c r="M26">
        <v>35</v>
      </c>
    </row>
    <row r="27" spans="10:21" x14ac:dyDescent="0.25">
      <c r="K27" t="s">
        <v>13</v>
      </c>
      <c r="L27">
        <v>0.15</v>
      </c>
      <c r="M27">
        <v>0.2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F4:O18"/>
  <sheetViews>
    <sheetView tabSelected="1" topLeftCell="C4" workbookViewId="0">
      <selection activeCell="J34" sqref="J34"/>
    </sheetView>
  </sheetViews>
  <sheetFormatPr defaultRowHeight="15" x14ac:dyDescent="0.25"/>
  <cols>
    <col min="7" max="7" width="15.140625" bestFit="1" customWidth="1"/>
    <col min="8" max="8" width="11.28515625" bestFit="1" customWidth="1"/>
    <col min="9" max="9" width="9.42578125" bestFit="1" customWidth="1"/>
    <col min="10" max="10" width="11.85546875" bestFit="1" customWidth="1"/>
    <col min="11" max="11" width="15.140625" bestFit="1" customWidth="1"/>
    <col min="12" max="12" width="14.7109375" bestFit="1" customWidth="1"/>
    <col min="13" max="13" width="20.42578125" bestFit="1" customWidth="1"/>
    <col min="14" max="14" width="11" bestFit="1" customWidth="1"/>
    <col min="15" max="15" width="12" bestFit="1" customWidth="1"/>
  </cols>
  <sheetData>
    <row r="4" spans="6:15" ht="23.25" x14ac:dyDescent="0.35"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6:15" ht="23.25" x14ac:dyDescent="0.35"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6:15" ht="23.25" x14ac:dyDescent="0.35">
      <c r="F6" s="38"/>
      <c r="G6" s="38"/>
      <c r="H6" s="39"/>
      <c r="I6" s="40" t="s">
        <v>43</v>
      </c>
      <c r="J6" s="40" t="s">
        <v>44</v>
      </c>
      <c r="K6" s="40" t="s">
        <v>28</v>
      </c>
      <c r="L6" s="40" t="s">
        <v>25</v>
      </c>
      <c r="M6" s="40" t="s">
        <v>27</v>
      </c>
    </row>
    <row r="7" spans="6:15" ht="23.25" x14ac:dyDescent="0.35">
      <c r="F7" s="38"/>
      <c r="G7" s="38"/>
      <c r="H7" s="40" t="s">
        <v>0</v>
      </c>
      <c r="I7" s="41">
        <v>2</v>
      </c>
      <c r="J7" s="41">
        <v>3</v>
      </c>
      <c r="K7" s="51">
        <v>4</v>
      </c>
      <c r="L7" s="42">
        <v>1100</v>
      </c>
      <c r="M7" s="42">
        <f>K7*L7</f>
        <v>4400</v>
      </c>
    </row>
    <row r="8" spans="6:15" ht="23.25" x14ac:dyDescent="0.35">
      <c r="F8" s="38"/>
      <c r="G8" s="38"/>
      <c r="H8" s="40" t="s">
        <v>1</v>
      </c>
      <c r="I8" s="41">
        <v>2</v>
      </c>
      <c r="J8" s="41">
        <v>1</v>
      </c>
      <c r="K8" s="51">
        <v>4</v>
      </c>
      <c r="L8" s="42">
        <v>750</v>
      </c>
      <c r="M8" s="42">
        <f>K8*L8</f>
        <v>3000</v>
      </c>
    </row>
    <row r="9" spans="6:15" ht="23.25" x14ac:dyDescent="0.35">
      <c r="F9" s="38"/>
      <c r="G9" s="59" t="s">
        <v>26</v>
      </c>
      <c r="H9" s="59"/>
      <c r="I9" s="45">
        <f>K7*I7+K8*I8</f>
        <v>16</v>
      </c>
      <c r="J9" s="45">
        <f>K7*J7+K8*J8</f>
        <v>16</v>
      </c>
      <c r="K9" s="41"/>
      <c r="L9" s="41"/>
      <c r="M9" s="43">
        <f>SUM(M7:M8)</f>
        <v>7400</v>
      </c>
    </row>
    <row r="10" spans="6:15" ht="23.25" x14ac:dyDescent="0.35">
      <c r="F10" s="38"/>
      <c r="G10" s="38"/>
      <c r="H10" s="39"/>
      <c r="I10" s="39"/>
      <c r="J10" s="39"/>
      <c r="K10" s="39"/>
      <c r="L10" s="39"/>
      <c r="M10" s="39"/>
      <c r="N10" s="39"/>
      <c r="O10" s="38"/>
    </row>
    <row r="11" spans="6:15" ht="23.25" x14ac:dyDescent="0.35">
      <c r="F11" s="38"/>
      <c r="G11" s="44" t="s">
        <v>2</v>
      </c>
      <c r="H11" s="40" t="s">
        <v>24</v>
      </c>
      <c r="I11" s="41">
        <v>16</v>
      </c>
      <c r="J11" s="41">
        <v>14</v>
      </c>
      <c r="K11" s="39"/>
      <c r="L11" s="39"/>
      <c r="M11" s="38"/>
      <c r="N11" s="38"/>
      <c r="O11" s="38"/>
    </row>
    <row r="12" spans="6:15" ht="23.25" x14ac:dyDescent="0.35">
      <c r="F12" s="38"/>
      <c r="K12" s="38"/>
      <c r="L12" s="38"/>
      <c r="M12" s="38"/>
      <c r="N12" s="38"/>
      <c r="O12" s="38"/>
    </row>
    <row r="13" spans="6:15" ht="23.25" x14ac:dyDescent="0.35">
      <c r="F13" s="38"/>
      <c r="K13" s="38"/>
      <c r="L13" s="38"/>
      <c r="M13" s="38"/>
      <c r="N13" s="38"/>
      <c r="O13" s="38"/>
    </row>
    <row r="14" spans="6:15" ht="23.25" x14ac:dyDescent="0.35">
      <c r="F14" s="38"/>
      <c r="K14" s="38"/>
      <c r="L14" s="38"/>
      <c r="M14" s="38"/>
      <c r="N14" s="38"/>
      <c r="O14" s="38"/>
    </row>
    <row r="15" spans="6:15" ht="23.25" x14ac:dyDescent="0.35"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6:15" ht="23.25" x14ac:dyDescent="0.35"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6:15" ht="23.25" x14ac:dyDescent="0.35"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6:15" ht="23.25" x14ac:dyDescent="0.35">
      <c r="F18" s="38"/>
      <c r="G18" s="38"/>
      <c r="H18" s="38"/>
      <c r="I18" s="38"/>
      <c r="J18" s="38"/>
      <c r="K18" s="38"/>
      <c r="L18" s="38"/>
      <c r="M18" s="38"/>
      <c r="N18" s="38"/>
      <c r="O18" s="38"/>
    </row>
  </sheetData>
  <scenarios current="0">
    <scenario name="demanda" locked="1" count="4" user="PAULO BERGER" comment="Criado por PAULO BERGER em 28/01/2020">
      <inputCells r="I7" val="3"/>
      <inputCells r="J7" val="3"/>
      <inputCells r="I8" val="2"/>
      <inputCells r="J8" val="2"/>
    </scenario>
  </scenarios>
  <mergeCells count="1">
    <mergeCell ref="G9:H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D6:M26"/>
  <sheetViews>
    <sheetView topLeftCell="A4" workbookViewId="0">
      <selection activeCell="E39" sqref="E39"/>
    </sheetView>
  </sheetViews>
  <sheetFormatPr defaultRowHeight="15" x14ac:dyDescent="0.25"/>
  <cols>
    <col min="5" max="5" width="10.42578125" bestFit="1" customWidth="1"/>
    <col min="9" max="9" width="10.42578125" bestFit="1" customWidth="1"/>
  </cols>
  <sheetData>
    <row r="6" spans="4:13" x14ac:dyDescent="0.25">
      <c r="F6" s="64" t="s">
        <v>56</v>
      </c>
      <c r="G6" s="64"/>
      <c r="H6" s="64"/>
    </row>
    <row r="7" spans="4:13" x14ac:dyDescent="0.25">
      <c r="F7" s="60" t="s">
        <v>19</v>
      </c>
      <c r="G7" s="60"/>
      <c r="H7" s="60"/>
    </row>
    <row r="8" spans="4:13" x14ac:dyDescent="0.25">
      <c r="F8" s="12">
        <v>1</v>
      </c>
      <c r="G8" s="12">
        <v>2</v>
      </c>
      <c r="H8" s="12">
        <v>3</v>
      </c>
      <c r="I8" s="12" t="s">
        <v>2</v>
      </c>
    </row>
    <row r="9" spans="4:13" x14ac:dyDescent="0.25">
      <c r="D9" s="61" t="s">
        <v>21</v>
      </c>
      <c r="E9" s="13">
        <v>1</v>
      </c>
      <c r="F9" s="9">
        <v>3</v>
      </c>
      <c r="G9" s="9">
        <v>2</v>
      </c>
      <c r="H9" s="9">
        <v>6</v>
      </c>
      <c r="I9" s="11">
        <v>10</v>
      </c>
    </row>
    <row r="10" spans="4:13" x14ac:dyDescent="0.25">
      <c r="D10" s="61"/>
      <c r="E10" s="13">
        <v>2</v>
      </c>
      <c r="F10" s="9">
        <v>1</v>
      </c>
      <c r="G10" s="9">
        <v>4</v>
      </c>
      <c r="H10" s="9">
        <v>3</v>
      </c>
      <c r="I10" s="11">
        <v>8</v>
      </c>
    </row>
    <row r="11" spans="4:13" x14ac:dyDescent="0.25">
      <c r="D11" s="61"/>
      <c r="E11" s="13">
        <v>3</v>
      </c>
      <c r="F11" s="9">
        <v>4</v>
      </c>
      <c r="G11" s="9">
        <v>2</v>
      </c>
      <c r="H11" s="9">
        <v>5</v>
      </c>
      <c r="I11" s="11">
        <v>6</v>
      </c>
    </row>
    <row r="12" spans="4:13" x14ac:dyDescent="0.25">
      <c r="E12" s="49" t="s">
        <v>20</v>
      </c>
      <c r="F12" s="11">
        <v>8</v>
      </c>
      <c r="G12" s="11">
        <v>8</v>
      </c>
      <c r="H12" s="11">
        <v>14</v>
      </c>
      <c r="I12" s="5"/>
    </row>
    <row r="14" spans="4:13" x14ac:dyDescent="0.25">
      <c r="F14" s="60" t="s">
        <v>19</v>
      </c>
      <c r="G14" s="60"/>
      <c r="H14" s="60"/>
    </row>
    <row r="15" spans="4:13" x14ac:dyDescent="0.25">
      <c r="F15" s="12">
        <v>1</v>
      </c>
      <c r="G15" s="12">
        <v>2</v>
      </c>
      <c r="H15" s="12">
        <v>3</v>
      </c>
      <c r="I15" s="57" t="s">
        <v>2</v>
      </c>
    </row>
    <row r="16" spans="4:13" x14ac:dyDescent="0.25">
      <c r="D16" s="61" t="s">
        <v>21</v>
      </c>
      <c r="E16" s="13">
        <v>1</v>
      </c>
      <c r="F16" s="46">
        <f>ROUND(K16,0)</f>
        <v>2</v>
      </c>
      <c r="G16" s="46">
        <f t="shared" ref="G16:G18" si="0">ROUND(L16,0)</f>
        <v>8</v>
      </c>
      <c r="H16" s="46">
        <f t="shared" ref="H16:H18" si="1">ROUND(M16,0)</f>
        <v>0</v>
      </c>
      <c r="I16" s="4">
        <f>H16+G16+F16</f>
        <v>10</v>
      </c>
      <c r="K16" s="46">
        <v>2</v>
      </c>
      <c r="L16" s="46">
        <v>8</v>
      </c>
      <c r="M16" s="46">
        <v>0</v>
      </c>
    </row>
    <row r="17" spans="4:13" x14ac:dyDescent="0.25">
      <c r="D17" s="61"/>
      <c r="E17" s="13">
        <v>2</v>
      </c>
      <c r="F17" s="46">
        <f t="shared" ref="F17:F18" si="2">ROUND(K17,0)</f>
        <v>6</v>
      </c>
      <c r="G17" s="46">
        <f t="shared" si="0"/>
        <v>0</v>
      </c>
      <c r="H17" s="46">
        <f t="shared" si="1"/>
        <v>2</v>
      </c>
      <c r="I17" s="4">
        <f>H17+G17+F17</f>
        <v>8</v>
      </c>
      <c r="K17" s="46">
        <v>6</v>
      </c>
      <c r="L17" s="46">
        <v>0</v>
      </c>
      <c r="M17" s="46">
        <v>2</v>
      </c>
    </row>
    <row r="18" spans="4:13" x14ac:dyDescent="0.25">
      <c r="D18" s="61"/>
      <c r="E18" s="13">
        <v>3</v>
      </c>
      <c r="F18" s="46">
        <f t="shared" si="2"/>
        <v>0</v>
      </c>
      <c r="G18" s="46">
        <f t="shared" si="0"/>
        <v>0</v>
      </c>
      <c r="H18" s="46">
        <f t="shared" si="1"/>
        <v>6</v>
      </c>
      <c r="I18" s="4">
        <f>H18+G18+F18</f>
        <v>6</v>
      </c>
      <c r="K18" s="46">
        <v>0</v>
      </c>
      <c r="L18" s="46">
        <v>0</v>
      </c>
      <c r="M18" s="46">
        <v>6</v>
      </c>
    </row>
    <row r="19" spans="4:13" x14ac:dyDescent="0.25">
      <c r="F19" s="14">
        <f>F16+F17+F18</f>
        <v>8</v>
      </c>
      <c r="G19" s="14">
        <f>G16+G17+G18</f>
        <v>8</v>
      </c>
      <c r="H19" s="14">
        <f>H16+H17+H18</f>
        <v>8</v>
      </c>
      <c r="I19" s="1"/>
    </row>
    <row r="20" spans="4:13" x14ac:dyDescent="0.25">
      <c r="F20" s="48"/>
      <c r="G20" s="48"/>
      <c r="H20" s="48"/>
    </row>
    <row r="21" spans="4:13" x14ac:dyDescent="0.25">
      <c r="E21" s="62" t="s">
        <v>22</v>
      </c>
      <c r="F21" s="62"/>
      <c r="G21" s="62"/>
      <c r="H21" s="62"/>
      <c r="I21" s="62"/>
    </row>
    <row r="22" spans="4:13" x14ac:dyDescent="0.25">
      <c r="F22" s="3">
        <v>1</v>
      </c>
      <c r="G22" s="3">
        <v>2</v>
      </c>
      <c r="H22" s="3">
        <v>3</v>
      </c>
    </row>
    <row r="23" spans="4:13" x14ac:dyDescent="0.25">
      <c r="E23" s="3">
        <v>1</v>
      </c>
      <c r="F23" s="46">
        <f t="shared" ref="F23:H25" si="3">F16*F9</f>
        <v>6</v>
      </c>
      <c r="G23" s="46">
        <f t="shared" si="3"/>
        <v>16</v>
      </c>
      <c r="H23" s="46">
        <f t="shared" si="3"/>
        <v>0</v>
      </c>
      <c r="I23" s="1"/>
    </row>
    <row r="24" spans="4:13" x14ac:dyDescent="0.25">
      <c r="E24" s="3">
        <v>2</v>
      </c>
      <c r="F24" s="46">
        <f t="shared" si="3"/>
        <v>6</v>
      </c>
      <c r="G24" s="46">
        <f t="shared" si="3"/>
        <v>0</v>
      </c>
      <c r="H24" s="46">
        <f t="shared" si="3"/>
        <v>6</v>
      </c>
      <c r="I24" s="1"/>
    </row>
    <row r="25" spans="4:13" x14ac:dyDescent="0.25">
      <c r="E25" s="3">
        <v>3</v>
      </c>
      <c r="F25" s="47">
        <f t="shared" si="3"/>
        <v>0</v>
      </c>
      <c r="G25" s="47">
        <f t="shared" si="3"/>
        <v>0</v>
      </c>
      <c r="H25" s="47">
        <f t="shared" si="3"/>
        <v>30</v>
      </c>
      <c r="I25" s="15" t="s">
        <v>23</v>
      </c>
    </row>
    <row r="26" spans="4:13" x14ac:dyDescent="0.25">
      <c r="F26" s="14">
        <f>SUM(F23:F25)</f>
        <v>12</v>
      </c>
      <c r="G26" s="14">
        <f>SUM(G23:G25)</f>
        <v>16</v>
      </c>
      <c r="H26" s="14">
        <f>SUM(H23:H25)</f>
        <v>36</v>
      </c>
      <c r="I26" s="18">
        <f>SUM(F26:H26)</f>
        <v>64</v>
      </c>
    </row>
  </sheetData>
  <mergeCells count="6">
    <mergeCell ref="F6:H6"/>
    <mergeCell ref="F7:H7"/>
    <mergeCell ref="D9:D11"/>
    <mergeCell ref="E21:I21"/>
    <mergeCell ref="F14:H14"/>
    <mergeCell ref="D16:D1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G10:M32"/>
  <sheetViews>
    <sheetView workbookViewId="0">
      <selection activeCell="C9" sqref="C9"/>
    </sheetView>
  </sheetViews>
  <sheetFormatPr defaultRowHeight="15" x14ac:dyDescent="0.25"/>
  <cols>
    <col min="7" max="7" width="12.28515625" customWidth="1"/>
    <col min="8" max="8" width="9.140625" customWidth="1"/>
    <col min="9" max="9" width="16.42578125" bestFit="1" customWidth="1"/>
    <col min="10" max="10" width="11.5703125" bestFit="1" customWidth="1"/>
    <col min="11" max="12" width="13.28515625" bestFit="1" customWidth="1"/>
    <col min="13" max="13" width="21.7109375" bestFit="1" customWidth="1"/>
    <col min="16" max="16" width="11.140625" bestFit="1" customWidth="1"/>
    <col min="18" max="18" width="13.7109375" customWidth="1"/>
    <col min="20" max="21" width="10.5703125" bestFit="1" customWidth="1"/>
  </cols>
  <sheetData>
    <row r="10" spans="7:13" x14ac:dyDescent="0.25">
      <c r="G10" s="3"/>
      <c r="H10" s="3"/>
      <c r="I10" s="62" t="s">
        <v>59</v>
      </c>
      <c r="J10" s="62"/>
      <c r="K10" s="62"/>
      <c r="L10" s="62"/>
      <c r="M10" s="3"/>
    </row>
    <row r="11" spans="7:13" x14ac:dyDescent="0.25">
      <c r="G11" s="3"/>
      <c r="H11" s="10"/>
      <c r="I11" s="10">
        <v>1</v>
      </c>
      <c r="J11" s="10">
        <v>2</v>
      </c>
      <c r="K11" s="10">
        <v>3</v>
      </c>
      <c r="L11" s="10">
        <v>4</v>
      </c>
      <c r="M11" s="10" t="s">
        <v>57</v>
      </c>
    </row>
    <row r="12" spans="7:13" x14ac:dyDescent="0.25">
      <c r="G12" s="61" t="s">
        <v>30</v>
      </c>
      <c r="H12" s="11">
        <v>1</v>
      </c>
      <c r="I12" s="9">
        <v>3</v>
      </c>
      <c r="J12" s="9">
        <v>2.8</v>
      </c>
      <c r="K12" s="9">
        <v>2.4</v>
      </c>
      <c r="L12" s="9">
        <v>2.9</v>
      </c>
      <c r="M12" s="17">
        <v>1000000</v>
      </c>
    </row>
    <row r="13" spans="7:13" x14ac:dyDescent="0.25">
      <c r="G13" s="61"/>
      <c r="H13" s="11">
        <v>2</v>
      </c>
      <c r="I13" s="9">
        <v>2.5</v>
      </c>
      <c r="J13" s="9">
        <v>2.9</v>
      </c>
      <c r="K13" s="9">
        <v>2.9</v>
      </c>
      <c r="L13" s="9">
        <v>3.1</v>
      </c>
      <c r="M13" s="17">
        <v>2000000</v>
      </c>
    </row>
    <row r="14" spans="7:13" x14ac:dyDescent="0.25">
      <c r="G14" s="61"/>
      <c r="H14" s="11">
        <v>3</v>
      </c>
      <c r="I14" s="9">
        <v>2.8</v>
      </c>
      <c r="J14" s="9">
        <v>3.2</v>
      </c>
      <c r="K14" s="9">
        <v>3.2</v>
      </c>
      <c r="L14" s="9">
        <v>2.5</v>
      </c>
      <c r="M14" s="17">
        <v>2400000</v>
      </c>
    </row>
    <row r="15" spans="7:13" x14ac:dyDescent="0.25">
      <c r="G15" s="62" t="s">
        <v>29</v>
      </c>
      <c r="H15" s="62"/>
      <c r="I15" s="17">
        <v>400000</v>
      </c>
      <c r="J15" s="17">
        <v>800000</v>
      </c>
      <c r="K15" s="17">
        <v>1200000</v>
      </c>
      <c r="L15" s="17">
        <v>1600000</v>
      </c>
      <c r="M15" s="5"/>
    </row>
    <row r="16" spans="7:13" x14ac:dyDescent="0.25">
      <c r="H16" s="5"/>
      <c r="I16" s="5"/>
      <c r="J16" s="5"/>
      <c r="K16" s="5"/>
      <c r="L16" s="5"/>
      <c r="M16" s="5"/>
    </row>
    <row r="17" spans="7:13" x14ac:dyDescent="0.25">
      <c r="H17" s="5"/>
    </row>
    <row r="18" spans="7:13" x14ac:dyDescent="0.25">
      <c r="G18" s="3"/>
      <c r="H18" s="3"/>
      <c r="I18" s="62" t="s">
        <v>34</v>
      </c>
      <c r="J18" s="62"/>
      <c r="K18" s="62"/>
      <c r="L18" s="62"/>
      <c r="M18" s="3"/>
    </row>
    <row r="19" spans="7:13" x14ac:dyDescent="0.25">
      <c r="G19" s="3"/>
      <c r="H19" s="10"/>
      <c r="I19" s="10">
        <v>1</v>
      </c>
      <c r="J19" s="10">
        <v>2</v>
      </c>
      <c r="K19" s="10">
        <v>3</v>
      </c>
      <c r="L19" s="10">
        <v>4</v>
      </c>
      <c r="M19" s="58" t="s">
        <v>58</v>
      </c>
    </row>
    <row r="20" spans="7:13" x14ac:dyDescent="0.25">
      <c r="G20" s="61" t="s">
        <v>30</v>
      </c>
      <c r="H20" s="11">
        <v>1</v>
      </c>
      <c r="I20" s="17">
        <v>0</v>
      </c>
      <c r="J20" s="17">
        <v>0</v>
      </c>
      <c r="K20" s="17">
        <v>999999.98274114984</v>
      </c>
      <c r="L20" s="17">
        <v>0</v>
      </c>
      <c r="M20" s="17">
        <f>SUM(I20:L20)</f>
        <v>999999.98274114984</v>
      </c>
    </row>
    <row r="21" spans="7:13" x14ac:dyDescent="0.25">
      <c r="G21" s="61"/>
      <c r="H21" s="11">
        <v>2</v>
      </c>
      <c r="I21" s="17">
        <v>399999.99149102287</v>
      </c>
      <c r="J21" s="17">
        <v>799999.96394458704</v>
      </c>
      <c r="K21" s="17">
        <v>200000.03182467542</v>
      </c>
      <c r="L21" s="17">
        <v>0</v>
      </c>
      <c r="M21" s="17">
        <f t="shared" ref="M21:M22" si="0">SUM(I21:L21)</f>
        <v>1399999.9872602853</v>
      </c>
    </row>
    <row r="22" spans="7:13" x14ac:dyDescent="0.25">
      <c r="G22" s="61"/>
      <c r="H22" s="11">
        <v>3</v>
      </c>
      <c r="I22" s="17">
        <v>0</v>
      </c>
      <c r="J22" s="17">
        <v>0</v>
      </c>
      <c r="K22" s="17">
        <v>0</v>
      </c>
      <c r="L22" s="17">
        <v>1599999.9981791731</v>
      </c>
      <c r="M22" s="17">
        <f t="shared" si="0"/>
        <v>1599999.9981791731</v>
      </c>
    </row>
    <row r="23" spans="7:13" x14ac:dyDescent="0.25">
      <c r="G23" s="62" t="s">
        <v>29</v>
      </c>
      <c r="H23" s="62"/>
      <c r="I23" s="17">
        <f>I20+I21+I22</f>
        <v>399999.99149102287</v>
      </c>
      <c r="J23" s="17">
        <f>J20+J21+J22</f>
        <v>799999.96394458704</v>
      </c>
      <c r="K23" s="17">
        <f>K20+K21+K22</f>
        <v>1200000.0145658252</v>
      </c>
      <c r="L23" s="17">
        <f>L20+L21+L22</f>
        <v>1599999.9981791731</v>
      </c>
      <c r="M23" s="15"/>
    </row>
    <row r="24" spans="7:13" x14ac:dyDescent="0.25">
      <c r="H24" s="5"/>
      <c r="I24" s="15"/>
      <c r="J24" s="15"/>
      <c r="K24" s="15"/>
      <c r="L24" s="15"/>
      <c r="M24" s="5"/>
    </row>
    <row r="25" spans="7:13" x14ac:dyDescent="0.25">
      <c r="H25" s="5"/>
    </row>
    <row r="26" spans="7:13" x14ac:dyDescent="0.25">
      <c r="G26" s="3"/>
      <c r="H26" s="3"/>
      <c r="I26" s="62" t="s">
        <v>31</v>
      </c>
      <c r="J26" s="62"/>
      <c r="K26" s="62"/>
      <c r="L26" s="62"/>
      <c r="M26" s="3"/>
    </row>
    <row r="27" spans="7:13" x14ac:dyDescent="0.25">
      <c r="G27" s="3"/>
      <c r="H27" s="10"/>
      <c r="I27" s="10">
        <v>1</v>
      </c>
      <c r="J27" s="10">
        <v>2</v>
      </c>
      <c r="K27" s="10">
        <v>3</v>
      </c>
      <c r="L27" s="10">
        <v>4</v>
      </c>
      <c r="M27" s="10"/>
    </row>
    <row r="28" spans="7:13" x14ac:dyDescent="0.25">
      <c r="G28" s="61" t="s">
        <v>30</v>
      </c>
      <c r="H28" s="11">
        <v>1</v>
      </c>
      <c r="I28" s="15">
        <f t="shared" ref="I28:L30" si="1">I20*I12</f>
        <v>0</v>
      </c>
      <c r="J28" s="15">
        <f t="shared" si="1"/>
        <v>0</v>
      </c>
      <c r="K28" s="15">
        <f t="shared" si="1"/>
        <v>2399999.9585787593</v>
      </c>
      <c r="L28" s="15">
        <f t="shared" si="1"/>
        <v>0</v>
      </c>
      <c r="M28" s="5"/>
    </row>
    <row r="29" spans="7:13" x14ac:dyDescent="0.25">
      <c r="G29" s="61"/>
      <c r="H29" s="11">
        <v>2</v>
      </c>
      <c r="I29" s="15">
        <f t="shared" si="1"/>
        <v>999999.97872755723</v>
      </c>
      <c r="J29" s="15">
        <f t="shared" si="1"/>
        <v>2319999.8954393025</v>
      </c>
      <c r="K29" s="15">
        <f t="shared" si="1"/>
        <v>580000.09229155874</v>
      </c>
      <c r="L29" s="15">
        <f t="shared" si="1"/>
        <v>0</v>
      </c>
      <c r="M29" s="5"/>
    </row>
    <row r="30" spans="7:13" x14ac:dyDescent="0.25">
      <c r="G30" s="61"/>
      <c r="H30" s="11">
        <v>3</v>
      </c>
      <c r="I30" s="15">
        <f t="shared" si="1"/>
        <v>0</v>
      </c>
      <c r="J30" s="15">
        <f t="shared" si="1"/>
        <v>0</v>
      </c>
      <c r="K30" s="15">
        <f t="shared" si="1"/>
        <v>0</v>
      </c>
      <c r="L30" s="15">
        <f t="shared" si="1"/>
        <v>3999999.9954479327</v>
      </c>
      <c r="M30" s="16" t="s">
        <v>33</v>
      </c>
    </row>
    <row r="31" spans="7:13" x14ac:dyDescent="0.25">
      <c r="G31" s="62" t="s">
        <v>32</v>
      </c>
      <c r="H31" s="62"/>
      <c r="I31" s="15">
        <f>SUM(I28:I30)</f>
        <v>999999.97872755723</v>
      </c>
      <c r="J31" s="15">
        <f>SUM(J28:J30)</f>
        <v>2319999.8954393025</v>
      </c>
      <c r="K31" s="15">
        <f>SUM(K28:K30)</f>
        <v>2980000.050870318</v>
      </c>
      <c r="L31" s="15">
        <f>SUM(L28:L30)</f>
        <v>3999999.9954479327</v>
      </c>
      <c r="M31" s="19">
        <f>SUM(I31:L31)</f>
        <v>10299999.920485109</v>
      </c>
    </row>
    <row r="32" spans="7:13" x14ac:dyDescent="0.25">
      <c r="I32" s="15"/>
      <c r="J32" s="15"/>
      <c r="K32" s="15"/>
      <c r="L32" s="15"/>
      <c r="M32" s="5"/>
    </row>
  </sheetData>
  <mergeCells count="9">
    <mergeCell ref="G28:G30"/>
    <mergeCell ref="G31:H31"/>
    <mergeCell ref="G12:G14"/>
    <mergeCell ref="G15:H15"/>
    <mergeCell ref="I10:L10"/>
    <mergeCell ref="I18:L18"/>
    <mergeCell ref="G20:G22"/>
    <mergeCell ref="G23:H23"/>
    <mergeCell ref="I26:L2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9D73-E82E-4BD4-AF4B-4DEF894C9C63}">
  <dimension ref="B4:L19"/>
  <sheetViews>
    <sheetView workbookViewId="0">
      <selection activeCell="I27" sqref="I27"/>
    </sheetView>
  </sheetViews>
  <sheetFormatPr defaultRowHeight="15" x14ac:dyDescent="0.25"/>
  <cols>
    <col min="5" max="5" width="10.42578125" bestFit="1" customWidth="1"/>
    <col min="6" max="7" width="9.5703125" bestFit="1" customWidth="1"/>
    <col min="11" max="11" width="11.7109375" customWidth="1"/>
  </cols>
  <sheetData>
    <row r="4" spans="2:12" x14ac:dyDescent="0.25">
      <c r="F4">
        <v>0.12</v>
      </c>
      <c r="G4" s="62" t="s">
        <v>45</v>
      </c>
      <c r="H4" s="62"/>
      <c r="I4" s="62"/>
      <c r="K4" s="54" t="s">
        <v>55</v>
      </c>
    </row>
    <row r="5" spans="2:12" x14ac:dyDescent="0.25">
      <c r="E5" s="50" t="s">
        <v>50</v>
      </c>
      <c r="G5" s="5" t="s">
        <v>54</v>
      </c>
      <c r="H5" s="5" t="s">
        <v>51</v>
      </c>
      <c r="I5" s="5" t="s">
        <v>52</v>
      </c>
      <c r="K5" s="5" t="s">
        <v>53</v>
      </c>
    </row>
    <row r="6" spans="2:12" x14ac:dyDescent="0.25">
      <c r="B6" s="56" t="s">
        <v>46</v>
      </c>
      <c r="E6" t="s">
        <v>49</v>
      </c>
      <c r="F6">
        <v>0.5</v>
      </c>
      <c r="G6">
        <f>H6+I6</f>
        <v>-2300</v>
      </c>
      <c r="H6">
        <v>-2500</v>
      </c>
      <c r="I6">
        <v>200</v>
      </c>
      <c r="K6" s="52">
        <f>I6*F6</f>
        <v>100</v>
      </c>
    </row>
    <row r="7" spans="2:12" x14ac:dyDescent="0.25">
      <c r="K7" s="52"/>
    </row>
    <row r="8" spans="2:12" x14ac:dyDescent="0.25">
      <c r="E8" t="s">
        <v>48</v>
      </c>
      <c r="F8">
        <v>0.5</v>
      </c>
      <c r="G8">
        <f>H8+I8</f>
        <v>-1900</v>
      </c>
      <c r="H8">
        <f>H6</f>
        <v>-2500</v>
      </c>
      <c r="I8">
        <v>600</v>
      </c>
      <c r="K8" s="52">
        <f t="shared" ref="K8" si="0">I8*F8</f>
        <v>300</v>
      </c>
    </row>
    <row r="10" spans="2:12" x14ac:dyDescent="0.25">
      <c r="E10" t="s">
        <v>42</v>
      </c>
      <c r="F10" s="1">
        <f>K10/F4+G10</f>
        <v>1233.3333333333335</v>
      </c>
      <c r="G10">
        <f>G6*F6+G8*F8</f>
        <v>-2100</v>
      </c>
      <c r="K10" s="53">
        <f>K8+K6</f>
        <v>400</v>
      </c>
    </row>
    <row r="12" spans="2:12" x14ac:dyDescent="0.25">
      <c r="E12" s="50" t="s">
        <v>50</v>
      </c>
      <c r="G12" s="62" t="s">
        <v>45</v>
      </c>
      <c r="H12" s="62"/>
      <c r="I12" s="62"/>
      <c r="K12" s="63" t="s">
        <v>55</v>
      </c>
      <c r="L12" s="63"/>
    </row>
    <row r="13" spans="2:12" x14ac:dyDescent="0.25">
      <c r="B13" s="56" t="s">
        <v>47</v>
      </c>
      <c r="E13" t="s">
        <v>49</v>
      </c>
      <c r="F13">
        <v>0.5</v>
      </c>
      <c r="G13">
        <f>MAX(K13/(1+F4)+L13/F4,0)*F13</f>
        <v>0</v>
      </c>
      <c r="H13" s="52">
        <f>K13/(1+F4)+L13/F4</f>
        <v>-565.47619047619014</v>
      </c>
      <c r="K13">
        <f>H6</f>
        <v>-2500</v>
      </c>
      <c r="L13">
        <f>I6</f>
        <v>200</v>
      </c>
    </row>
    <row r="15" spans="2:12" x14ac:dyDescent="0.25">
      <c r="E15" t="s">
        <v>48</v>
      </c>
      <c r="F15">
        <v>0.5</v>
      </c>
      <c r="G15" s="2">
        <f>H15*F15</f>
        <v>1383.9285714285716</v>
      </c>
      <c r="H15" s="1">
        <f>MAX(K15/(1+F4)+L15/F4,0)</f>
        <v>2767.8571428571431</v>
      </c>
      <c r="K15">
        <f>H6</f>
        <v>-2500</v>
      </c>
      <c r="L15">
        <f>I8</f>
        <v>600</v>
      </c>
    </row>
    <row r="17" spans="5:6" x14ac:dyDescent="0.25">
      <c r="E17" t="s">
        <v>42</v>
      </c>
      <c r="F17" s="2">
        <f>G15+G13</f>
        <v>1383.9285714285716</v>
      </c>
    </row>
    <row r="19" spans="5:6" x14ac:dyDescent="0.25">
      <c r="F19" s="55">
        <f>F17-F10</f>
        <v>150.59523809523807</v>
      </c>
    </row>
  </sheetData>
  <mergeCells count="3">
    <mergeCell ref="G4:I4"/>
    <mergeCell ref="K12:L12"/>
    <mergeCell ref="G12:I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5BF33-9941-4346-AF2B-B536531B1D7D}">
  <dimension ref="B3:L19"/>
  <sheetViews>
    <sheetView workbookViewId="0">
      <selection activeCell="G34" sqref="G34"/>
    </sheetView>
  </sheetViews>
  <sheetFormatPr defaultRowHeight="15" x14ac:dyDescent="0.25"/>
  <cols>
    <col min="5" max="5" width="10.42578125" bestFit="1" customWidth="1"/>
    <col min="11" max="11" width="11.42578125" customWidth="1"/>
  </cols>
  <sheetData>
    <row r="3" spans="2:12" x14ac:dyDescent="0.25">
      <c r="F3" t="s">
        <v>15</v>
      </c>
    </row>
    <row r="4" spans="2:12" x14ac:dyDescent="0.25">
      <c r="F4">
        <v>0.1</v>
      </c>
      <c r="G4" s="62" t="s">
        <v>45</v>
      </c>
      <c r="H4" s="62"/>
      <c r="I4" s="62"/>
      <c r="K4" s="16" t="s">
        <v>55</v>
      </c>
    </row>
    <row r="5" spans="2:12" x14ac:dyDescent="0.25">
      <c r="E5" s="50" t="s">
        <v>50</v>
      </c>
      <c r="G5" s="5" t="s">
        <v>54</v>
      </c>
      <c r="H5" s="5" t="s">
        <v>51</v>
      </c>
      <c r="I5" s="5" t="s">
        <v>52</v>
      </c>
      <c r="K5" s="5" t="s">
        <v>53</v>
      </c>
    </row>
    <row r="6" spans="2:12" x14ac:dyDescent="0.25">
      <c r="B6" s="56" t="s">
        <v>46</v>
      </c>
      <c r="E6" t="s">
        <v>49</v>
      </c>
      <c r="F6">
        <v>0.5</v>
      </c>
      <c r="G6">
        <f>H6+I6</f>
        <v>-1500</v>
      </c>
      <c r="H6">
        <v>-1600</v>
      </c>
      <c r="I6">
        <v>100</v>
      </c>
      <c r="K6" s="52">
        <f>I6*F6</f>
        <v>50</v>
      </c>
    </row>
    <row r="7" spans="2:12" x14ac:dyDescent="0.25">
      <c r="K7" s="52"/>
    </row>
    <row r="8" spans="2:12" x14ac:dyDescent="0.25">
      <c r="E8" t="s">
        <v>48</v>
      </c>
      <c r="F8">
        <v>0.5</v>
      </c>
      <c r="G8">
        <f>H8+I8</f>
        <v>-1300</v>
      </c>
      <c r="H8">
        <f>H6</f>
        <v>-1600</v>
      </c>
      <c r="I8">
        <v>300</v>
      </c>
      <c r="K8" s="52">
        <f t="shared" ref="K8" si="0">I8*F8</f>
        <v>150</v>
      </c>
    </row>
    <row r="10" spans="2:12" x14ac:dyDescent="0.25">
      <c r="E10" t="s">
        <v>42</v>
      </c>
      <c r="F10" s="1">
        <f>K10/F4+G10</f>
        <v>600</v>
      </c>
      <c r="G10">
        <f>G6*F6+G8*F8</f>
        <v>-1400</v>
      </c>
      <c r="K10" s="53">
        <f>K8+K6</f>
        <v>200</v>
      </c>
    </row>
    <row r="12" spans="2:12" x14ac:dyDescent="0.25">
      <c r="E12" s="50" t="s">
        <v>50</v>
      </c>
      <c r="G12" s="62" t="s">
        <v>45</v>
      </c>
      <c r="H12" s="62"/>
      <c r="I12" s="62"/>
      <c r="K12" s="63" t="s">
        <v>55</v>
      </c>
      <c r="L12" s="63"/>
    </row>
    <row r="13" spans="2:12" x14ac:dyDescent="0.25">
      <c r="B13" s="56" t="s">
        <v>47</v>
      </c>
      <c r="E13" t="s">
        <v>49</v>
      </c>
      <c r="F13">
        <v>0.5</v>
      </c>
      <c r="H13">
        <f>MAX(K13/(1+F4)+L13/F4,0)*F13</f>
        <v>0</v>
      </c>
      <c r="K13">
        <f>H6</f>
        <v>-1600</v>
      </c>
      <c r="L13">
        <f>I6</f>
        <v>100</v>
      </c>
    </row>
    <row r="15" spans="2:12" x14ac:dyDescent="0.25">
      <c r="E15" t="s">
        <v>48</v>
      </c>
      <c r="F15">
        <v>0.5</v>
      </c>
      <c r="H15" s="1">
        <f>MAX(K15/(1+F4)+L15/F4,0)*F15</f>
        <v>772.72727272727275</v>
      </c>
      <c r="K15">
        <f>H6</f>
        <v>-1600</v>
      </c>
      <c r="L15">
        <f>I8</f>
        <v>300</v>
      </c>
    </row>
    <row r="17" spans="5:6" x14ac:dyDescent="0.25">
      <c r="E17" t="s">
        <v>42</v>
      </c>
      <c r="F17" s="2">
        <f>H15+H13</f>
        <v>772.72727272727275</v>
      </c>
    </row>
    <row r="19" spans="5:6" x14ac:dyDescent="0.25">
      <c r="F19" s="55">
        <f>F17-F10</f>
        <v>172.72727272727275</v>
      </c>
    </row>
  </sheetData>
  <mergeCells count="3">
    <mergeCell ref="G4:I4"/>
    <mergeCell ref="G12:I12"/>
    <mergeCell ref="K12:L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Planilha1</vt:lpstr>
      <vt:lpstr>Planilha5</vt:lpstr>
      <vt:lpstr>Planilha2</vt:lpstr>
      <vt:lpstr>Planilha3</vt:lpstr>
      <vt:lpstr>Planilha4</vt:lpstr>
      <vt:lpstr>Planilha6</vt:lpstr>
      <vt:lpstr>Planilha7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BERGER</dc:creator>
  <cp:lastModifiedBy>PAULO BERGER</cp:lastModifiedBy>
  <dcterms:created xsi:type="dcterms:W3CDTF">2016-03-11T11:53:19Z</dcterms:created>
  <dcterms:modified xsi:type="dcterms:W3CDTF">2020-01-31T18:15:39Z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7c2a9a86-d4ac-419d-affb-493da3d1993f</vt:lpwstr>
  </property>
</Properties>
</file>